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lmliferealty/Dropbox/Palm Life Realty LLC/Buyers/PW Developement/1380 Pinehurst Rd/AZUL AVE LLC/Offering Memorandum/"/>
    </mc:Choice>
  </mc:AlternateContent>
  <xr:revisionPtr revIDLastSave="0" documentId="13_ncr:1_{4BB7822C-CF6D-F44C-BB80-0D86CDE2C40D}" xr6:coauthVersionLast="47" xr6:coauthVersionMax="47" xr10:uidLastSave="{00000000-0000-0000-0000-000000000000}"/>
  <bookViews>
    <workbookView xWindow="0" yWindow="760" windowWidth="34200" windowHeight="21380" xr2:uid="{0281994F-F9FC-40F3-A3E4-EBEF2C5C1E3E}"/>
  </bookViews>
  <sheets>
    <sheet name="Azul Ave Pro-Forma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F28" i="1" l="1"/>
  <c r="E28" i="1"/>
  <c r="D28" i="1"/>
  <c r="H34" i="1"/>
  <c r="H35" i="1" s="1"/>
  <c r="G34" i="1"/>
  <c r="G7" i="1"/>
  <c r="C32" i="1"/>
  <c r="H8" i="1"/>
  <c r="I8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G8" i="1"/>
  <c r="G9" i="1"/>
  <c r="G10" i="1"/>
  <c r="G11" i="1"/>
  <c r="G12" i="1"/>
  <c r="G13" i="1"/>
  <c r="G14" i="1"/>
  <c r="G15" i="1"/>
  <c r="G16" i="1"/>
  <c r="G17" i="1"/>
  <c r="G18" i="1"/>
  <c r="H7" i="1" l="1"/>
  <c r="I7" i="1" l="1"/>
  <c r="H26" i="1"/>
  <c r="I26" i="1" s="1"/>
  <c r="H20" i="1"/>
  <c r="I20" i="1" s="1"/>
  <c r="H22" i="1"/>
  <c r="I22" i="1" s="1"/>
  <c r="G25" i="1"/>
  <c r="H24" i="1"/>
  <c r="I24" i="1" s="1"/>
  <c r="G21" i="1"/>
  <c r="H27" i="1"/>
  <c r="I27" i="1" s="1"/>
  <c r="G27" i="1"/>
  <c r="H19" i="1"/>
  <c r="G19" i="1"/>
  <c r="H23" i="1"/>
  <c r="I23" i="1" s="1"/>
  <c r="G23" i="1"/>
  <c r="G26" i="1"/>
  <c r="G22" i="1" l="1"/>
  <c r="H25" i="1"/>
  <c r="I25" i="1" s="1"/>
  <c r="G24" i="1"/>
  <c r="H21" i="1"/>
  <c r="I21" i="1" s="1"/>
  <c r="G20" i="1"/>
  <c r="G28" i="1" s="1"/>
  <c r="I19" i="1"/>
  <c r="H28" i="1" l="1"/>
  <c r="I28" i="1" s="1"/>
  <c r="C30" i="1" l="1"/>
  <c r="C36" i="1" s="1"/>
  <c r="C35" i="1" l="1"/>
  <c r="C34" i="1"/>
  <c r="C33" i="1"/>
  <c r="C37" i="1" l="1"/>
  <c r="C38" i="1" s="1"/>
  <c r="C4" i="1" s="1"/>
</calcChain>
</file>

<file path=xl/sharedStrings.xml><?xml version="1.0" encoding="utf-8"?>
<sst xmlns="http://schemas.openxmlformats.org/spreadsheetml/2006/main" count="48" uniqueCount="47">
  <si>
    <t>Estimated Net Operating Income</t>
  </si>
  <si>
    <t>Townhomes</t>
  </si>
  <si>
    <t>Total Est NOI</t>
  </si>
  <si>
    <t>Low</t>
  </si>
  <si>
    <t>High</t>
  </si>
  <si>
    <t>Daily Average Income</t>
  </si>
  <si>
    <t>Monthly Avg Income</t>
  </si>
  <si>
    <t>Annual Avg Income</t>
  </si>
  <si>
    <t>Estimated Property Tax</t>
  </si>
  <si>
    <t>Utilities</t>
  </si>
  <si>
    <t>Total Expense</t>
  </si>
  <si>
    <t>Townhome Calcs</t>
  </si>
  <si>
    <t>Heated Sqft</t>
  </si>
  <si>
    <t>Projected Gross Income Townhomes</t>
  </si>
  <si>
    <t>Management 15%</t>
  </si>
  <si>
    <t>Reserves 5%</t>
  </si>
  <si>
    <t>Maintenance 3%</t>
  </si>
  <si>
    <t>Unit 1</t>
  </si>
  <si>
    <t>Unit 2</t>
  </si>
  <si>
    <t>Unit 3</t>
  </si>
  <si>
    <t>Unit 4</t>
  </si>
  <si>
    <t>Unit 5</t>
  </si>
  <si>
    <t>Unit 6</t>
  </si>
  <si>
    <t>Unit 7</t>
  </si>
  <si>
    <t>Unit 8</t>
  </si>
  <si>
    <t>Unit 9</t>
  </si>
  <si>
    <t>Unit 10</t>
  </si>
  <si>
    <t>Unit 11</t>
  </si>
  <si>
    <t>Unit 12</t>
  </si>
  <si>
    <t>Unit 13</t>
  </si>
  <si>
    <t>Unit 14</t>
  </si>
  <si>
    <t>Unit 15</t>
  </si>
  <si>
    <t>Unit 16</t>
  </si>
  <si>
    <t>Unit 17</t>
  </si>
  <si>
    <t>Unit 18</t>
  </si>
  <si>
    <t>Unit 19</t>
  </si>
  <si>
    <t>Unit 20</t>
  </si>
  <si>
    <t>Unit 21</t>
  </si>
  <si>
    <t>Insurance ($1500 per Unit)</t>
  </si>
  <si>
    <t>70% Occupancy</t>
  </si>
  <si>
    <t>Units</t>
  </si>
  <si>
    <t>Day Rate</t>
  </si>
  <si>
    <t>Total Cost</t>
  </si>
  <si>
    <t>Mo Revenue</t>
  </si>
  <si>
    <t>Annual</t>
  </si>
  <si>
    <t>Total Revenue</t>
  </si>
  <si>
    <t>Golf Cart Rental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</si>
</sst>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10" fontId="0" fillId="0" borderId="0" xfId="0" applyNumberFormat="1"/>
    <xf numFmtId="44" fontId="0" fillId="0" borderId="0" xfId="0" applyNumberFormat="1"/>
    <xf numFmtId="164" fontId="0" fillId="0" borderId="0" xfId="0" applyNumberFormat="1"/>
    <xf numFmtId="44" fontId="0" fillId="0" borderId="0" xfId="1" applyFont="1" applyBorder="1"/>
    <xf numFmtId="0" fontId="4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1" xfId="0" applyFont="1" applyBorder="1"/>
    <xf numFmtId="0" fontId="0" fillId="0" borderId="1" xfId="0" applyBorder="1"/>
    <xf numFmtId="164" fontId="0" fillId="0" borderId="3" xfId="0" applyNumberFormat="1" applyBorder="1"/>
    <xf numFmtId="0" fontId="0" fillId="0" borderId="5" xfId="0" applyBorder="1"/>
    <xf numFmtId="0" fontId="0" fillId="0" borderId="7" xfId="0" applyBorder="1"/>
    <xf numFmtId="164" fontId="4" fillId="0" borderId="1" xfId="1" applyNumberFormat="1" applyFont="1" applyBorder="1"/>
    <xf numFmtId="164" fontId="0" fillId="0" borderId="2" xfId="1" applyNumberFormat="1" applyFont="1" applyBorder="1"/>
    <xf numFmtId="164" fontId="0" fillId="0" borderId="4" xfId="1" applyNumberFormat="1" applyFont="1" applyBorder="1"/>
    <xf numFmtId="164" fontId="0" fillId="0" borderId="6" xfId="1" applyNumberFormat="1" applyFont="1" applyBorder="1"/>
    <xf numFmtId="0" fontId="0" fillId="0" borderId="9" xfId="0" applyBorder="1"/>
    <xf numFmtId="164" fontId="0" fillId="0" borderId="10" xfId="1" applyNumberFormat="1" applyFont="1" applyBorder="1"/>
    <xf numFmtId="164" fontId="2" fillId="2" borderId="1" xfId="1" applyNumberFormat="1" applyFont="1" applyFill="1" applyBorder="1"/>
    <xf numFmtId="164" fontId="0" fillId="0" borderId="3" xfId="1" applyNumberFormat="1" applyFont="1" applyBorder="1"/>
    <xf numFmtId="164" fontId="2" fillId="2" borderId="1" xfId="0" applyNumberFormat="1" applyFont="1" applyFill="1" applyBorder="1"/>
    <xf numFmtId="164" fontId="4" fillId="0" borderId="4" xfId="0" applyNumberFormat="1" applyFont="1" applyBorder="1"/>
    <xf numFmtId="0" fontId="4" fillId="2" borderId="1" xfId="0" applyFont="1" applyFill="1" applyBorder="1"/>
    <xf numFmtId="0" fontId="4" fillId="0" borderId="2" xfId="0" applyFont="1" applyBorder="1"/>
    <xf numFmtId="0" fontId="4" fillId="0" borderId="5" xfId="0" applyFont="1" applyBorder="1"/>
    <xf numFmtId="0" fontId="4" fillId="0" borderId="9" xfId="0" applyFont="1" applyBorder="1"/>
    <xf numFmtId="0" fontId="4" fillId="0" borderId="7" xfId="0" applyFont="1" applyBorder="1"/>
    <xf numFmtId="0" fontId="0" fillId="0" borderId="11" xfId="0" applyBorder="1"/>
    <xf numFmtId="44" fontId="0" fillId="0" borderId="12" xfId="1" applyFont="1" applyBorder="1"/>
    <xf numFmtId="44" fontId="0" fillId="0" borderId="12" xfId="0" applyNumberFormat="1" applyBorder="1"/>
    <xf numFmtId="44" fontId="0" fillId="0" borderId="8" xfId="0" applyNumberFormat="1" applyBorder="1"/>
    <xf numFmtId="164" fontId="0" fillId="0" borderId="8" xfId="1" applyNumberFormat="1" applyFont="1" applyBorder="1"/>
    <xf numFmtId="0" fontId="4" fillId="0" borderId="3" xfId="0" applyFont="1" applyBorder="1"/>
    <xf numFmtId="0" fontId="4" fillId="0" borderId="4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0" fillId="3" borderId="11" xfId="0" applyFill="1" applyBorder="1"/>
    <xf numFmtId="0" fontId="0" fillId="3" borderId="6" xfId="0" applyFill="1" applyBorder="1"/>
    <xf numFmtId="0" fontId="0" fillId="3" borderId="0" xfId="0" applyFill="1"/>
    <xf numFmtId="0" fontId="0" fillId="3" borderId="10" xfId="0" applyFill="1" applyBorder="1"/>
    <xf numFmtId="44" fontId="4" fillId="2" borderId="1" xfId="0" applyNumberFormat="1" applyFont="1" applyFill="1" applyBorder="1"/>
    <xf numFmtId="44" fontId="0" fillId="0" borderId="0" xfId="1" applyFont="1"/>
    <xf numFmtId="0" fontId="0" fillId="0" borderId="0" xfId="0" applyBorder="1"/>
    <xf numFmtId="164" fontId="2" fillId="0" borderId="0" xfId="1" applyNumberFormat="1" applyFont="1" applyBorder="1"/>
    <xf numFmtId="164" fontId="3" fillId="0" borderId="0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A1E6B-A674-4917-B4BB-A6779398F5D6}">
  <sheetPr>
    <pageSetUpPr fitToPage="1"/>
  </sheetPr>
  <dimension ref="B1:K42"/>
  <sheetViews>
    <sheetView tabSelected="1" zoomScale="130" zoomScaleNormal="130" workbookViewId="0">
      <selection activeCell="F2" sqref="F2"/>
    </sheetView>
  </sheetViews>
  <sheetFormatPr baseColWidth="10" defaultColWidth="8.83203125" defaultRowHeight="15" x14ac:dyDescent="0.2"/>
  <cols>
    <col min="1" max="1" width="3.5" customWidth="1"/>
    <col min="2" max="2" width="33.83203125" bestFit="1" customWidth="1"/>
    <col min="3" max="3" width="15" customWidth="1"/>
    <col min="4" max="4" width="17.6640625" bestFit="1" customWidth="1"/>
    <col min="5" max="5" width="19.33203125" customWidth="1"/>
    <col min="6" max="6" width="19.1640625" customWidth="1"/>
    <col min="7" max="7" width="18.6640625" customWidth="1"/>
    <col min="8" max="8" width="17" customWidth="1"/>
    <col min="9" max="9" width="14.1640625" customWidth="1"/>
    <col min="10" max="10" width="7.5" customWidth="1"/>
    <col min="11" max="11" width="23.5" bestFit="1" customWidth="1"/>
    <col min="12" max="12" width="15.33203125" bestFit="1" customWidth="1"/>
    <col min="13" max="13" width="6.33203125" bestFit="1" customWidth="1"/>
    <col min="14" max="14" width="11.5" bestFit="1" customWidth="1"/>
  </cols>
  <sheetData>
    <row r="1" spans="2:11" ht="16" thickBot="1" x14ac:dyDescent="0.25">
      <c r="F1" s="1"/>
      <c r="G1" s="1"/>
    </row>
    <row r="2" spans="2:11" ht="16" thickBot="1" x14ac:dyDescent="0.25">
      <c r="B2" s="9" t="s">
        <v>0</v>
      </c>
      <c r="F2" s="1"/>
      <c r="G2" s="1"/>
    </row>
    <row r="3" spans="2:11" ht="16" thickBot="1" x14ac:dyDescent="0.25">
      <c r="B3" s="7" t="s">
        <v>1</v>
      </c>
      <c r="C3" s="10">
        <v>21</v>
      </c>
      <c r="D3" s="45"/>
      <c r="E3" s="46"/>
      <c r="F3" s="2"/>
    </row>
    <row r="4" spans="2:11" ht="16" thickBot="1" x14ac:dyDescent="0.25">
      <c r="B4" s="10" t="s">
        <v>2</v>
      </c>
      <c r="C4" s="22">
        <f>C38+H35</f>
        <v>2026080</v>
      </c>
      <c r="D4" s="45"/>
      <c r="E4" s="47"/>
      <c r="G4" s="2"/>
      <c r="H4" s="2"/>
      <c r="I4" s="3"/>
      <c r="J4" s="3"/>
    </row>
    <row r="5" spans="2:11" ht="16" thickBot="1" x14ac:dyDescent="0.25">
      <c r="C5" s="4"/>
      <c r="D5" s="1"/>
      <c r="E5" s="1"/>
      <c r="I5" s="3"/>
      <c r="J5" s="3"/>
      <c r="K5" s="3"/>
    </row>
    <row r="6" spans="2:11" ht="16" thickBot="1" x14ac:dyDescent="0.25">
      <c r="B6" s="25" t="s">
        <v>11</v>
      </c>
      <c r="C6" s="25" t="s">
        <v>12</v>
      </c>
      <c r="D6" s="25" t="s">
        <v>3</v>
      </c>
      <c r="E6" s="25" t="s">
        <v>4</v>
      </c>
      <c r="F6" s="25" t="s">
        <v>5</v>
      </c>
      <c r="G6" s="25" t="s">
        <v>6</v>
      </c>
      <c r="H6" s="9" t="s">
        <v>7</v>
      </c>
      <c r="I6" s="9" t="s">
        <v>39</v>
      </c>
    </row>
    <row r="7" spans="2:11" x14ac:dyDescent="0.2">
      <c r="B7" s="26" t="s">
        <v>17</v>
      </c>
      <c r="C7" s="36">
        <v>1445</v>
      </c>
      <c r="D7" s="36">
        <v>400</v>
      </c>
      <c r="E7" s="36">
        <v>600</v>
      </c>
      <c r="F7" s="25">
        <v>500</v>
      </c>
      <c r="G7" s="17">
        <f>F7*30</f>
        <v>15000</v>
      </c>
      <c r="H7" s="21">
        <f t="shared" ref="H7:H18" si="0">F7*365</f>
        <v>182500</v>
      </c>
      <c r="I7" s="11">
        <f t="shared" ref="I7:I18" si="1">H7*0.7</f>
        <v>127749.99999999999</v>
      </c>
    </row>
    <row r="8" spans="2:11" x14ac:dyDescent="0.2">
      <c r="B8" s="27" t="s">
        <v>18</v>
      </c>
      <c r="C8" s="37">
        <v>1445</v>
      </c>
      <c r="D8" s="37">
        <v>400</v>
      </c>
      <c r="E8" s="37">
        <v>600</v>
      </c>
      <c r="F8" s="34">
        <v>500</v>
      </c>
      <c r="G8" s="19">
        <f t="shared" ref="G8:G18" si="2">F8*30</f>
        <v>15000</v>
      </c>
      <c r="H8" s="21">
        <f t="shared" si="0"/>
        <v>182500</v>
      </c>
      <c r="I8" s="11">
        <f t="shared" si="1"/>
        <v>127749.99999999999</v>
      </c>
    </row>
    <row r="9" spans="2:11" x14ac:dyDescent="0.2">
      <c r="B9" s="27" t="s">
        <v>19</v>
      </c>
      <c r="C9" s="37">
        <v>1377</v>
      </c>
      <c r="D9" s="37">
        <v>400</v>
      </c>
      <c r="E9" s="37">
        <v>600</v>
      </c>
      <c r="F9" s="34">
        <v>500</v>
      </c>
      <c r="G9" s="19">
        <f t="shared" si="2"/>
        <v>15000</v>
      </c>
      <c r="H9" s="21">
        <f t="shared" si="0"/>
        <v>182500</v>
      </c>
      <c r="I9" s="11">
        <f t="shared" si="1"/>
        <v>127749.99999999999</v>
      </c>
    </row>
    <row r="10" spans="2:11" x14ac:dyDescent="0.2">
      <c r="B10" s="27" t="s">
        <v>20</v>
      </c>
      <c r="C10" s="37">
        <v>1377</v>
      </c>
      <c r="D10" s="37">
        <v>400</v>
      </c>
      <c r="E10" s="37">
        <v>600</v>
      </c>
      <c r="F10" s="34">
        <v>500</v>
      </c>
      <c r="G10" s="19">
        <f t="shared" si="2"/>
        <v>15000</v>
      </c>
      <c r="H10" s="21">
        <f t="shared" si="0"/>
        <v>182500</v>
      </c>
      <c r="I10" s="11">
        <f t="shared" si="1"/>
        <v>127749.99999999999</v>
      </c>
    </row>
    <row r="11" spans="2:11" x14ac:dyDescent="0.2">
      <c r="B11" s="27" t="s">
        <v>21</v>
      </c>
      <c r="C11" s="37">
        <v>1377</v>
      </c>
      <c r="D11" s="37">
        <v>400</v>
      </c>
      <c r="E11" s="37">
        <v>600</v>
      </c>
      <c r="F11" s="34">
        <v>500</v>
      </c>
      <c r="G11" s="19">
        <f t="shared" si="2"/>
        <v>15000</v>
      </c>
      <c r="H11" s="21">
        <f t="shared" si="0"/>
        <v>182500</v>
      </c>
      <c r="I11" s="11">
        <f t="shared" si="1"/>
        <v>127749.99999999999</v>
      </c>
    </row>
    <row r="12" spans="2:11" x14ac:dyDescent="0.2">
      <c r="B12" s="27" t="s">
        <v>22</v>
      </c>
      <c r="C12" s="37">
        <v>1377</v>
      </c>
      <c r="D12" s="37">
        <v>400</v>
      </c>
      <c r="E12" s="37">
        <v>600</v>
      </c>
      <c r="F12" s="34">
        <v>500</v>
      </c>
      <c r="G12" s="19">
        <f t="shared" si="2"/>
        <v>15000</v>
      </c>
      <c r="H12" s="21">
        <f t="shared" si="0"/>
        <v>182500</v>
      </c>
      <c r="I12" s="11">
        <f t="shared" si="1"/>
        <v>127749.99999999999</v>
      </c>
    </row>
    <row r="13" spans="2:11" x14ac:dyDescent="0.2">
      <c r="B13" s="27" t="s">
        <v>23</v>
      </c>
      <c r="C13" s="37">
        <v>1377</v>
      </c>
      <c r="D13" s="37">
        <v>400</v>
      </c>
      <c r="E13" s="37">
        <v>600</v>
      </c>
      <c r="F13" s="34">
        <v>500</v>
      </c>
      <c r="G13" s="19">
        <f t="shared" si="2"/>
        <v>15000</v>
      </c>
      <c r="H13" s="21">
        <f t="shared" si="0"/>
        <v>182500</v>
      </c>
      <c r="I13" s="11">
        <f t="shared" si="1"/>
        <v>127749.99999999999</v>
      </c>
    </row>
    <row r="14" spans="2:11" x14ac:dyDescent="0.2">
      <c r="B14" s="27" t="s">
        <v>24</v>
      </c>
      <c r="C14" s="37">
        <v>1377</v>
      </c>
      <c r="D14" s="37">
        <v>400</v>
      </c>
      <c r="E14" s="37">
        <v>600</v>
      </c>
      <c r="F14" s="34">
        <v>500</v>
      </c>
      <c r="G14" s="19">
        <f t="shared" si="2"/>
        <v>15000</v>
      </c>
      <c r="H14" s="21">
        <f t="shared" si="0"/>
        <v>182500</v>
      </c>
      <c r="I14" s="11">
        <f t="shared" si="1"/>
        <v>127749.99999999999</v>
      </c>
    </row>
    <row r="15" spans="2:11" x14ac:dyDescent="0.2">
      <c r="B15" s="27" t="s">
        <v>25</v>
      </c>
      <c r="C15" s="37">
        <v>1377</v>
      </c>
      <c r="D15" s="37">
        <v>400</v>
      </c>
      <c r="E15" s="37">
        <v>600</v>
      </c>
      <c r="F15" s="34">
        <v>500</v>
      </c>
      <c r="G15" s="19">
        <f t="shared" si="2"/>
        <v>15000</v>
      </c>
      <c r="H15" s="21">
        <f t="shared" si="0"/>
        <v>182500</v>
      </c>
      <c r="I15" s="11">
        <f t="shared" si="1"/>
        <v>127749.99999999999</v>
      </c>
    </row>
    <row r="16" spans="2:11" x14ac:dyDescent="0.2">
      <c r="B16" s="27" t="s">
        <v>26</v>
      </c>
      <c r="C16" s="37">
        <v>1377</v>
      </c>
      <c r="D16" s="37">
        <v>400</v>
      </c>
      <c r="E16" s="37">
        <v>600</v>
      </c>
      <c r="F16" s="34">
        <v>500</v>
      </c>
      <c r="G16" s="19">
        <f t="shared" si="2"/>
        <v>15000</v>
      </c>
      <c r="H16" s="21">
        <f t="shared" si="0"/>
        <v>182500</v>
      </c>
      <c r="I16" s="11">
        <f t="shared" si="1"/>
        <v>127749.99999999999</v>
      </c>
    </row>
    <row r="17" spans="2:9" x14ac:dyDescent="0.2">
      <c r="B17" s="27" t="s">
        <v>27</v>
      </c>
      <c r="C17" s="37">
        <v>1377</v>
      </c>
      <c r="D17" s="37">
        <v>400</v>
      </c>
      <c r="E17" s="37">
        <v>600</v>
      </c>
      <c r="F17" s="34">
        <v>500</v>
      </c>
      <c r="G17" s="19">
        <f t="shared" si="2"/>
        <v>15000</v>
      </c>
      <c r="H17" s="21">
        <f t="shared" si="0"/>
        <v>182500</v>
      </c>
      <c r="I17" s="11">
        <f t="shared" si="1"/>
        <v>127749.99999999999</v>
      </c>
    </row>
    <row r="18" spans="2:9" x14ac:dyDescent="0.2">
      <c r="B18" s="27" t="s">
        <v>28</v>
      </c>
      <c r="C18" s="37">
        <v>1377</v>
      </c>
      <c r="D18" s="37">
        <v>400</v>
      </c>
      <c r="E18" s="37">
        <v>600</v>
      </c>
      <c r="F18" s="34">
        <v>500</v>
      </c>
      <c r="G18" s="19">
        <f t="shared" si="2"/>
        <v>15000</v>
      </c>
      <c r="H18" s="21">
        <f t="shared" si="0"/>
        <v>182500</v>
      </c>
      <c r="I18" s="11">
        <f t="shared" si="1"/>
        <v>127749.99999999999</v>
      </c>
    </row>
    <row r="19" spans="2:9" x14ac:dyDescent="0.2">
      <c r="B19" s="27" t="s">
        <v>29</v>
      </c>
      <c r="C19" s="37">
        <v>1377</v>
      </c>
      <c r="D19" s="37">
        <v>400</v>
      </c>
      <c r="E19" s="37">
        <v>600</v>
      </c>
      <c r="F19" s="34">
        <v>500</v>
      </c>
      <c r="G19" s="19">
        <f t="shared" ref="G19:G27" si="3">F19*30</f>
        <v>15000</v>
      </c>
      <c r="H19" s="21">
        <f t="shared" ref="H19:H27" si="4">F19*365</f>
        <v>182500</v>
      </c>
      <c r="I19" s="11">
        <f>H19*0.7</f>
        <v>127749.99999999999</v>
      </c>
    </row>
    <row r="20" spans="2:9" x14ac:dyDescent="0.2">
      <c r="B20" s="27" t="s">
        <v>30</v>
      </c>
      <c r="C20" s="37">
        <v>1377</v>
      </c>
      <c r="D20" s="37">
        <v>400</v>
      </c>
      <c r="E20" s="37">
        <v>600</v>
      </c>
      <c r="F20" s="34">
        <v>500</v>
      </c>
      <c r="G20" s="19">
        <f t="shared" si="3"/>
        <v>15000</v>
      </c>
      <c r="H20" s="21">
        <f t="shared" si="4"/>
        <v>182500</v>
      </c>
      <c r="I20" s="11">
        <f t="shared" ref="I20:I27" si="5">H20*0.7</f>
        <v>127749.99999999999</v>
      </c>
    </row>
    <row r="21" spans="2:9" x14ac:dyDescent="0.2">
      <c r="B21" s="27" t="s">
        <v>31</v>
      </c>
      <c r="C21" s="37">
        <v>1377</v>
      </c>
      <c r="D21" s="37">
        <v>400</v>
      </c>
      <c r="E21" s="37">
        <v>600</v>
      </c>
      <c r="F21" s="34">
        <v>500</v>
      </c>
      <c r="G21" s="19">
        <f t="shared" si="3"/>
        <v>15000</v>
      </c>
      <c r="H21" s="21">
        <f t="shared" si="4"/>
        <v>182500</v>
      </c>
      <c r="I21" s="11">
        <f t="shared" si="5"/>
        <v>127749.99999999999</v>
      </c>
    </row>
    <row r="22" spans="2:9" x14ac:dyDescent="0.2">
      <c r="B22" s="27" t="s">
        <v>32</v>
      </c>
      <c r="C22" s="37">
        <v>1377</v>
      </c>
      <c r="D22" s="37">
        <v>400</v>
      </c>
      <c r="E22" s="37">
        <v>600</v>
      </c>
      <c r="F22" s="34">
        <v>500</v>
      </c>
      <c r="G22" s="19">
        <f t="shared" si="3"/>
        <v>15000</v>
      </c>
      <c r="H22" s="21">
        <f t="shared" si="4"/>
        <v>182500</v>
      </c>
      <c r="I22" s="11">
        <f t="shared" si="5"/>
        <v>127749.99999999999</v>
      </c>
    </row>
    <row r="23" spans="2:9" x14ac:dyDescent="0.2">
      <c r="B23" s="27" t="s">
        <v>33</v>
      </c>
      <c r="C23" s="37">
        <v>1377</v>
      </c>
      <c r="D23" s="37">
        <v>400</v>
      </c>
      <c r="E23" s="37">
        <v>600</v>
      </c>
      <c r="F23" s="34">
        <v>500</v>
      </c>
      <c r="G23" s="19">
        <f t="shared" si="3"/>
        <v>15000</v>
      </c>
      <c r="H23" s="21">
        <f t="shared" si="4"/>
        <v>182500</v>
      </c>
      <c r="I23" s="11">
        <f t="shared" si="5"/>
        <v>127749.99999999999</v>
      </c>
    </row>
    <row r="24" spans="2:9" x14ac:dyDescent="0.2">
      <c r="B24" s="27" t="s">
        <v>34</v>
      </c>
      <c r="C24" s="37">
        <v>1377</v>
      </c>
      <c r="D24" s="37">
        <v>400</v>
      </c>
      <c r="E24" s="37">
        <v>600</v>
      </c>
      <c r="F24" s="34">
        <v>500</v>
      </c>
      <c r="G24" s="19">
        <f t="shared" si="3"/>
        <v>15000</v>
      </c>
      <c r="H24" s="21">
        <f t="shared" si="4"/>
        <v>182500</v>
      </c>
      <c r="I24" s="11">
        <f t="shared" si="5"/>
        <v>127749.99999999999</v>
      </c>
    </row>
    <row r="25" spans="2:9" x14ac:dyDescent="0.2">
      <c r="B25" s="27" t="s">
        <v>35</v>
      </c>
      <c r="C25" s="37">
        <v>1377</v>
      </c>
      <c r="D25" s="37">
        <v>400</v>
      </c>
      <c r="E25" s="37">
        <v>600</v>
      </c>
      <c r="F25" s="34">
        <v>500</v>
      </c>
      <c r="G25" s="19">
        <f t="shared" si="3"/>
        <v>15000</v>
      </c>
      <c r="H25" s="21">
        <f t="shared" si="4"/>
        <v>182500</v>
      </c>
      <c r="I25" s="11">
        <f t="shared" si="5"/>
        <v>127749.99999999999</v>
      </c>
    </row>
    <row r="26" spans="2:9" x14ac:dyDescent="0.2">
      <c r="B26" s="27" t="s">
        <v>36</v>
      </c>
      <c r="C26" s="37">
        <v>1377</v>
      </c>
      <c r="D26" s="37">
        <v>400</v>
      </c>
      <c r="E26" s="37">
        <v>600</v>
      </c>
      <c r="F26" s="34">
        <v>500</v>
      </c>
      <c r="G26" s="19">
        <f t="shared" si="3"/>
        <v>15000</v>
      </c>
      <c r="H26" s="21">
        <f t="shared" si="4"/>
        <v>182500</v>
      </c>
      <c r="I26" s="11">
        <f t="shared" si="5"/>
        <v>127749.99999999999</v>
      </c>
    </row>
    <row r="27" spans="2:9" ht="16" thickBot="1" x14ac:dyDescent="0.25">
      <c r="B27" s="28" t="s">
        <v>37</v>
      </c>
      <c r="C27" s="37">
        <v>1377</v>
      </c>
      <c r="D27" s="38">
        <v>400</v>
      </c>
      <c r="E27" s="38">
        <v>600</v>
      </c>
      <c r="F27" s="35">
        <v>500</v>
      </c>
      <c r="G27" s="33">
        <f t="shared" si="3"/>
        <v>15000</v>
      </c>
      <c r="H27" s="21">
        <f t="shared" si="4"/>
        <v>182500</v>
      </c>
      <c r="I27" s="11">
        <f t="shared" si="5"/>
        <v>127749.99999999999</v>
      </c>
    </row>
    <row r="28" spans="2:9" ht="16" thickBot="1" x14ac:dyDescent="0.25">
      <c r="C28" s="9">
        <f>SUM(C7:C27)</f>
        <v>29053</v>
      </c>
      <c r="D28" s="23">
        <f>SUM(D7:D27)</f>
        <v>8400</v>
      </c>
      <c r="E28" s="23">
        <f>SUM(E7:E27)</f>
        <v>12600</v>
      </c>
      <c r="F28" s="23">
        <f>SUM(F7:F27)</f>
        <v>10500</v>
      </c>
      <c r="G28" s="23">
        <f>SUM(G7:G27)</f>
        <v>315000</v>
      </c>
      <c r="H28" s="22">
        <f>SUM(H7:H27)</f>
        <v>3832500</v>
      </c>
      <c r="I28" s="22">
        <f>H28*0.7</f>
        <v>2682750</v>
      </c>
    </row>
    <row r="29" spans="2:9" ht="16" thickBot="1" x14ac:dyDescent="0.25"/>
    <row r="30" spans="2:9" ht="16" thickBot="1" x14ac:dyDescent="0.25">
      <c r="B30" s="9" t="s">
        <v>13</v>
      </c>
      <c r="C30" s="14">
        <f>I28</f>
        <v>2682750</v>
      </c>
    </row>
    <row r="31" spans="2:9" ht="16" thickBot="1" x14ac:dyDescent="0.25">
      <c r="B31" s="6" t="s">
        <v>8</v>
      </c>
      <c r="C31" s="15">
        <v>93000</v>
      </c>
      <c r="E31" s="9" t="s">
        <v>46</v>
      </c>
      <c r="G31" s="10" t="s">
        <v>43</v>
      </c>
      <c r="H31" s="10" t="s">
        <v>44</v>
      </c>
    </row>
    <row r="32" spans="2:9" x14ac:dyDescent="0.2">
      <c r="B32" s="7" t="s">
        <v>38</v>
      </c>
      <c r="C32" s="21">
        <f>1500*21</f>
        <v>31500</v>
      </c>
      <c r="E32" s="12" t="s">
        <v>40</v>
      </c>
      <c r="F32" s="29">
        <v>10</v>
      </c>
      <c r="G32" s="39"/>
      <c r="H32" s="40"/>
    </row>
    <row r="33" spans="2:8" x14ac:dyDescent="0.2">
      <c r="B33" s="7" t="s">
        <v>9</v>
      </c>
      <c r="C33" s="21">
        <f>C30*0.05</f>
        <v>134137.5</v>
      </c>
      <c r="E33" s="18" t="s">
        <v>42</v>
      </c>
      <c r="F33" s="4">
        <v>100000</v>
      </c>
      <c r="G33" s="41"/>
      <c r="H33" s="42"/>
    </row>
    <row r="34" spans="2:8" ht="16" thickBot="1" x14ac:dyDescent="0.25">
      <c r="B34" s="18" t="s">
        <v>14</v>
      </c>
      <c r="C34" s="21">
        <f>C30*0.15</f>
        <v>402412.5</v>
      </c>
      <c r="E34" s="13" t="s">
        <v>41</v>
      </c>
      <c r="F34" s="30">
        <v>60</v>
      </c>
      <c r="G34" s="31">
        <f>F34*30</f>
        <v>1800</v>
      </c>
      <c r="H34" s="32">
        <f>F34*365</f>
        <v>21900</v>
      </c>
    </row>
    <row r="35" spans="2:8" ht="16" thickBot="1" x14ac:dyDescent="0.25">
      <c r="B35" s="18" t="s">
        <v>16</v>
      </c>
      <c r="C35" s="21">
        <f>C30*0.03</f>
        <v>80482.5</v>
      </c>
      <c r="E35" t="s">
        <v>45</v>
      </c>
      <c r="H35" s="43">
        <f>H34*F32</f>
        <v>219000</v>
      </c>
    </row>
    <row r="36" spans="2:8" x14ac:dyDescent="0.2">
      <c r="B36" s="18" t="s">
        <v>15</v>
      </c>
      <c r="C36" s="21">
        <f>C30*0.05</f>
        <v>134137.5</v>
      </c>
    </row>
    <row r="37" spans="2:8" ht="16" thickBot="1" x14ac:dyDescent="0.25">
      <c r="B37" s="8" t="s">
        <v>10</v>
      </c>
      <c r="C37" s="16">
        <f>SUM(C31:C36)</f>
        <v>875670</v>
      </c>
    </row>
    <row r="38" spans="2:8" ht="16" thickBot="1" x14ac:dyDescent="0.25">
      <c r="B38" s="24" t="s">
        <v>0</v>
      </c>
      <c r="C38" s="20">
        <f>C30-C37</f>
        <v>1807080</v>
      </c>
    </row>
    <row r="41" spans="2:8" x14ac:dyDescent="0.2">
      <c r="C41" s="5"/>
    </row>
    <row r="42" spans="2:8" x14ac:dyDescent="0.2">
      <c r="C42" s="44"/>
    </row>
  </sheetData>
  <phoneticPr fontId="6" type="noConversion"/>
  <pageMargins left="0.7" right="0.7" top="0.75" bottom="0.75" header="0.3" footer="0.3"/>
  <pageSetup scale="55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7F0EF-1118-354A-912F-F62165A7AB05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Azul Ave Pro-Forma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Pautauros</dc:creator>
  <cp:lastModifiedBy>Walter Penachio</cp:lastModifiedBy>
  <cp:lastPrinted>2026-01-10T22:18:15Z</cp:lastPrinted>
  <dcterms:created xsi:type="dcterms:W3CDTF">2025-10-22T19:30:30Z</dcterms:created>
  <dcterms:modified xsi:type="dcterms:W3CDTF">2026-02-25T19:02:10Z</dcterms:modified>
</cp:coreProperties>
</file>